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5"/>
  </bookViews>
  <sheets>
    <sheet name="Item1" sheetId="1" r:id="rId1"/>
    <sheet name="Item2" sheetId="2" r:id="rId2"/>
    <sheet name="Item3" sheetId="3" r:id="rId3"/>
    <sheet name="Item4" sheetId="4" state="hidden" r:id="rId4"/>
    <sheet name="Item5" sheetId="5" state="hidden" r:id="rId5"/>
    <sheet name="TOTAL" sheetId="11" r:id="rId6"/>
    <sheet name="menores" sheetId="12" r:id="rId7"/>
  </sheets>
  <definedNames>
    <definedName name="_xlnm.Print_Area" localSheetId="6">menores!$A$1:$F$9</definedName>
    <definedName name="_xlnm.Print_Area" localSheetId="5">TOTAL!$A$1:$F$13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8" i="12" l="1"/>
  <c r="C8" i="12"/>
  <c r="B8" i="12"/>
  <c r="D6" i="12"/>
  <c r="C6" i="12"/>
  <c r="B6" i="12"/>
  <c r="D4" i="12"/>
  <c r="C4" i="12"/>
  <c r="B4" i="12"/>
  <c r="D12" i="11"/>
  <c r="C12" i="11"/>
  <c r="B12" i="11"/>
  <c r="D11" i="11"/>
  <c r="C11" i="11"/>
  <c r="B11" i="11"/>
  <c r="D10" i="11"/>
  <c r="C10" i="11"/>
  <c r="B10" i="11"/>
  <c r="H20" i="5"/>
  <c r="G20" i="5" s="1"/>
  <c r="F20" i="5"/>
  <c r="D20" i="5"/>
  <c r="B20" i="5"/>
  <c r="I17" i="5"/>
  <c r="I16" i="5"/>
  <c r="I15" i="5"/>
  <c r="I14" i="5"/>
  <c r="I13" i="5"/>
  <c r="I12" i="5"/>
  <c r="I11" i="5"/>
  <c r="I10" i="5"/>
  <c r="I9" i="5"/>
  <c r="I8" i="5"/>
  <c r="I7" i="5"/>
  <c r="F3" i="5"/>
  <c r="H20" i="4"/>
  <c r="G20" i="4" s="1"/>
  <c r="F20" i="4"/>
  <c r="D20" i="4"/>
  <c r="B20" i="4"/>
  <c r="A20" i="4" s="1"/>
  <c r="I17" i="4"/>
  <c r="I16" i="4"/>
  <c r="I15" i="4"/>
  <c r="I14" i="4"/>
  <c r="I13" i="4"/>
  <c r="I12" i="4"/>
  <c r="I11" i="4"/>
  <c r="I10" i="4"/>
  <c r="I9" i="4"/>
  <c r="I8" i="4"/>
  <c r="I7" i="4"/>
  <c r="F3" i="4"/>
  <c r="H20" i="3"/>
  <c r="G20" i="3" s="1"/>
  <c r="B7" i="12" s="1"/>
  <c r="F20" i="3"/>
  <c r="D20" i="3"/>
  <c r="B20" i="3"/>
  <c r="A20" i="3" s="1"/>
  <c r="I17" i="3"/>
  <c r="I16" i="3"/>
  <c r="I15" i="3"/>
  <c r="I14" i="3"/>
  <c r="I13" i="3"/>
  <c r="I12" i="3"/>
  <c r="I11" i="3"/>
  <c r="I10" i="3"/>
  <c r="I9" i="3"/>
  <c r="I8" i="3"/>
  <c r="F3" i="3"/>
  <c r="E8" i="12" s="1"/>
  <c r="H20" i="2"/>
  <c r="G20" i="2" s="1"/>
  <c r="B5" i="12" s="1"/>
  <c r="F20" i="2"/>
  <c r="D20" i="2"/>
  <c r="B20" i="2"/>
  <c r="I17" i="2"/>
  <c r="I16" i="2"/>
  <c r="I15" i="2"/>
  <c r="I14" i="2"/>
  <c r="I13" i="2"/>
  <c r="I12" i="2"/>
  <c r="I11" i="2"/>
  <c r="I10" i="2"/>
  <c r="I9" i="2"/>
  <c r="I8" i="2"/>
  <c r="F3" i="2"/>
  <c r="E6" i="12" s="1"/>
  <c r="H20" i="1"/>
  <c r="G20" i="1" s="1"/>
  <c r="B3" i="12" s="1"/>
  <c r="F20" i="1"/>
  <c r="D20" i="1"/>
  <c r="B20" i="1"/>
  <c r="F3" i="1"/>
  <c r="E4" i="12" s="1"/>
  <c r="C20" i="4" l="1"/>
  <c r="C20" i="3"/>
  <c r="I7" i="3" s="1"/>
  <c r="F8" i="12"/>
  <c r="F6" i="12"/>
  <c r="F4" i="12"/>
  <c r="C20" i="5"/>
  <c r="A20" i="2"/>
  <c r="C20" i="2" s="1"/>
  <c r="A20" i="1"/>
  <c r="C20" i="1" s="1"/>
  <c r="A20" i="5"/>
  <c r="I6" i="2" l="1"/>
  <c r="I7" i="2"/>
  <c r="I15" i="1"/>
  <c r="I17" i="1"/>
  <c r="I16" i="1"/>
  <c r="I14" i="1"/>
  <c r="I13" i="1"/>
  <c r="I12" i="1"/>
  <c r="I8" i="1"/>
  <c r="I7" i="1"/>
  <c r="I11" i="1"/>
  <c r="I10" i="1"/>
  <c r="I9" i="1"/>
  <c r="I5" i="4"/>
  <c r="I6" i="4"/>
  <c r="I5" i="3"/>
  <c r="I6" i="3"/>
  <c r="I5" i="1"/>
  <c r="I6" i="1"/>
  <c r="I5" i="5"/>
  <c r="I6" i="5"/>
  <c r="I4" i="2"/>
  <c r="I5" i="2"/>
  <c r="I3" i="5"/>
  <c r="I4" i="5"/>
  <c r="I3" i="4"/>
  <c r="I4" i="4"/>
  <c r="I3" i="3"/>
  <c r="I4" i="3"/>
  <c r="E20" i="3" s="1"/>
  <c r="E3" i="3" s="1"/>
  <c r="E12" i="11" s="1"/>
  <c r="F12" i="11" s="1"/>
  <c r="I3" i="1"/>
  <c r="I4" i="1"/>
  <c r="I3" i="2"/>
  <c r="F9" i="12"/>
  <c r="E20" i="2" l="1"/>
  <c r="H22" i="2" s="1"/>
  <c r="H23" i="2" s="1"/>
  <c r="E20" i="1"/>
  <c r="H22" i="1" s="1"/>
  <c r="H23" i="1" s="1"/>
  <c r="E20" i="5"/>
  <c r="H22" i="5"/>
  <c r="H23" i="5" s="1"/>
  <c r="E3" i="5"/>
  <c r="E20" i="4"/>
  <c r="H22" i="4" s="1"/>
  <c r="H23" i="4" s="1"/>
  <c r="H22" i="3"/>
  <c r="H23" i="3" s="1"/>
  <c r="E3" i="4" l="1"/>
  <c r="E3" i="2"/>
  <c r="E11" i="11" s="1"/>
  <c r="F11" i="11" s="1"/>
  <c r="E3" i="1"/>
  <c r="E10" i="11" s="1"/>
  <c r="F10" i="11" s="1"/>
  <c r="F13" i="11" l="1"/>
</calcChain>
</file>

<file path=xl/sharedStrings.xml><?xml version="1.0" encoding="utf-8"?>
<sst xmlns="http://schemas.openxmlformats.org/spreadsheetml/2006/main" count="192" uniqueCount="68">
  <si>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</si>
  <si>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</si>
  <si>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</si>
  <si>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</si>
  <si>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</si>
  <si>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</si>
  <si>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</si>
  <si>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</si>
  <si>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</si>
  <si>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</si>
  <si>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</si>
  <si>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</si>
  <si>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</si>
  <si>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</si>
  <si>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</si>
  <si>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</si>
  <si>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</si>
  <si>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</si>
  <si>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</si>
  <si>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</si>
  <si>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</si>
  <si>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</si>
  <si>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</si>
  <si>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</si>
  <si>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</si>
  <si>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</si>
  <si>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</si>
  <si>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</si>
  <si>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ITEM 4</t>
  </si>
  <si>
    <t>ITEM 5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</si>
  <si>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</si>
  <si>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</si>
  <si>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</si>
  <si>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</si>
  <si>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</si>
  <si>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</si>
  <si>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</si>
  <si>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</si>
  <si>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</si>
  <si>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</si>
  <si>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</si>
  <si>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valor fixo mensal</t>
  </si>
  <si>
    <t xml:space="preserve">Monitoramento remoto de Redes, Serviços e Aplicações, conforme especificações e condições deste Termo de Referência e seus Anexos. </t>
  </si>
  <si>
    <t>Tarefas de demanda – para execução de projetos e atividades não rotineiras, conforme especificações e condições deste Termo de Referência e seus Anexos.</t>
  </si>
  <si>
    <t>HST - horas de serviço técnico</t>
  </si>
  <si>
    <t>SOLUTIS TECNOLOGIAS LTDA</t>
  </si>
  <si>
    <t>STEFANINI CONSULTORIA E ASSESSORIA EM INFORMATICA S.A.</t>
  </si>
  <si>
    <t>LANLINK SERVIÇOS DE INFORMÁTICA S.A.</t>
  </si>
  <si>
    <t>IOS INFORMÁTICA ORGANIZAÇÃO E SISTEMAS LTDA</t>
  </si>
  <si>
    <t>unidade</t>
  </si>
  <si>
    <t xml:space="preserve"> 3.1.1. FAIXAS INFORMATIVAS 
• Confeccionadas em lona vinílica, na cor branca; 
•  Texto em cor preta, a ser informado oportunamente; 
• Impressão diretamente na faixa, não devendo se apresentar borrada nem com manchas de impressão;
• Dimensões: 5 metros de comprimento e 70 centímetros de altura;
• Acabamento das faixas reforçado, com suportes de madeira, envoltos em bainhas nas extremidades laterais das faixas;
• Fonte: Arial; altura mínima 12cm. </t>
  </si>
  <si>
    <t xml:space="preserve"> 3.1.2. BANNER 
• Confeccionados em lona vinílica, na cor branca; 
•  Texto em impressão digital em policromia; 
•  Dimensões 1,60 m de altura X 0,90 metro de largura; acabamento em bastões de madeira, PVC ou alumínio (parte superior e inferior) com ponteiras plásticas; </t>
  </si>
  <si>
    <t xml:space="preserve">3.3.3. BANNER DIPLOMAÇÃO
• Confeccionados em lona vinílica com brilho, alta resistência, colorido; 
• Texto e imagens coloridas impressos em um lado; 
•  Dimensões 3 metros de altura X 12 metros de largura; 
•  Acabamento com ilhoses em volta de todo banner (distância máxima 30cm); </t>
  </si>
  <si>
    <t>19.008.104/0001-70 DANIEL ROGERIO DA ROCHA</t>
  </si>
  <si>
    <t>13.608.696/0001-85 W &amp; A SOLUCOES TECNOLOGICAS EIRELI</t>
  </si>
  <si>
    <t>39.920.691/0001-87 BUREAU BSB GRAFICA DIGITAL LTDA</t>
  </si>
  <si>
    <t>41.185.345/0001-44 BUD CRUZ EIRELI</t>
  </si>
  <si>
    <t>11.114.463/0001-09 GRAFICA EDITORA FORMULARIOS CONTINUOS E ETIQUETAS F &amp; F</t>
  </si>
  <si>
    <t>31.709.675/0001-38 DIGIFLEX GRAFICA E ETIQUETAS EIRELI</t>
  </si>
  <si>
    <t>38.199.318/0001-16 TOTAL PLACAS COMERCIO E SERVICOS LTDA</t>
  </si>
  <si>
    <t>15.613.196/0001-67 S.C.C DE SOUZA</t>
  </si>
  <si>
    <t>23.985.686/0001-12 ACDS COMERCIO E SERVICOS EIRELI</t>
  </si>
  <si>
    <t>27.232.288/0001-86 RB COMUNICACAO VISUAL EIRELI</t>
  </si>
  <si>
    <t>18.365.785/0001-61 MEGGA COMUNICACAO VISUAL LTDA</t>
  </si>
  <si>
    <t>26.844.839/0001-08 YGOR PEREIRA DE SANTANNA</t>
  </si>
  <si>
    <t>11.943.208/0001-60 GRAFICA 3 COMUNICACAO E SERVICOS GRAFICOS LTDA</t>
  </si>
  <si>
    <t>35.784.900/0001-51 NT INDUSTRIA E COMERCIO LTDA</t>
  </si>
  <si>
    <t>37.008.321/0001-42 OUTDOOR COMUNICACAO VISUAL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</si>
</sst>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9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9" borderId="2" xfId="0" applyFont="1" applyFill="1" applyBorder="1" applyAlignment="1">
      <alignment horizontal="center" wrapText="1"/>
    </xf>
    <xf numFmtId="0" fontId="11" fillId="9" borderId="3" xfId="0" applyFont="1" applyFill="1" applyBorder="1" applyAlignment="1">
      <alignment horizontal="center" vertical="top" wrapText="1"/>
    </xf>
    <xf numFmtId="0" fontId="11" fillId="9" borderId="5" xfId="0" applyFont="1" applyFill="1" applyBorder="1" applyAlignment="1">
      <alignment horizontal="center" vertical="top" wrapText="1"/>
    </xf>
    <xf numFmtId="0" fontId="11" fillId="9" borderId="7" xfId="0" applyFont="1" applyFill="1" applyBorder="1" applyAlignment="1">
      <alignment horizontal="center" vertical="top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3067050</xdr:colOff>
      <xdr:row>0</xdr:row>
      <xdr:rowOff>57150</xdr:rowOff>
    </xdr:from>
    <xdr:to>
      <xdr:col>2</xdr:col>
      <xdr:colOff>266700</xdr:colOff>
      <xdr:row>7</xdr:row>
      <xdr:rowOff>61381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6650" y="57150"/>
          <a:ext cx="2990850" cy="1137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5" sqref="G1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50</v>
      </c>
      <c r="C3" s="47" t="s">
        <v>49</v>
      </c>
      <c r="D3" s="48">
        <v>300</v>
      </c>
      <c r="E3" s="49">
        <f>IF(C20&lt;=25%,D20,MIN(E20:F20))</f>
        <v>158.66</v>
      </c>
      <c r="F3" s="49">
        <f>MIN(H3:H17)</f>
        <v>111.06</v>
      </c>
      <c r="G3" s="6" t="s">
        <v>53</v>
      </c>
      <c r="H3" s="7">
        <v>114.94</v>
      </c>
      <c r="I3" s="8">
        <f t="shared" ref="I3:I17" si="0">IF(H3="","",(IF($C$20&lt;25%,"N/A",IF(H3&lt;=($D$20+$A$20),H3,"Descartado"))))</f>
        <v>114.94</v>
      </c>
    </row>
    <row r="4" spans="1:9">
      <c r="A4" s="45"/>
      <c r="B4" s="46"/>
      <c r="C4" s="47"/>
      <c r="D4" s="48"/>
      <c r="E4" s="49"/>
      <c r="F4" s="49"/>
      <c r="G4" s="6" t="s">
        <v>54</v>
      </c>
      <c r="H4" s="7">
        <v>115.66</v>
      </c>
      <c r="I4" s="8">
        <f t="shared" si="0"/>
        <v>115.66</v>
      </c>
    </row>
    <row r="5" spans="1:9">
      <c r="A5" s="45"/>
      <c r="B5" s="46"/>
      <c r="C5" s="47"/>
      <c r="D5" s="48"/>
      <c r="E5" s="49"/>
      <c r="F5" s="49"/>
      <c r="G5" s="6" t="s">
        <v>58</v>
      </c>
      <c r="H5" s="7">
        <v>158.66</v>
      </c>
      <c r="I5" s="8">
        <f t="shared" si="0"/>
        <v>158.66</v>
      </c>
    </row>
    <row r="6" spans="1:9">
      <c r="A6" s="45"/>
      <c r="B6" s="46"/>
      <c r="C6" s="47"/>
      <c r="D6" s="48"/>
      <c r="E6" s="49"/>
      <c r="F6" s="49"/>
      <c r="G6" s="6" t="s">
        <v>59</v>
      </c>
      <c r="H6" s="7">
        <v>131.16</v>
      </c>
      <c r="I6" s="8">
        <f t="shared" si="0"/>
        <v>131.16</v>
      </c>
    </row>
    <row r="7" spans="1:9">
      <c r="A7" s="45"/>
      <c r="B7" s="46"/>
      <c r="C7" s="47"/>
      <c r="D7" s="48"/>
      <c r="E7" s="49"/>
      <c r="F7" s="49"/>
      <c r="G7" s="6" t="s">
        <v>60</v>
      </c>
      <c r="H7" s="7">
        <v>148.08000000000001</v>
      </c>
      <c r="I7" s="8">
        <f t="shared" si="0"/>
        <v>148.08000000000001</v>
      </c>
    </row>
    <row r="8" spans="1:9">
      <c r="A8" s="45"/>
      <c r="B8" s="46"/>
      <c r="C8" s="47"/>
      <c r="D8" s="48"/>
      <c r="E8" s="49"/>
      <c r="F8" s="49"/>
      <c r="G8" s="6" t="s">
        <v>61</v>
      </c>
      <c r="H8" s="7">
        <v>116.35</v>
      </c>
      <c r="I8" s="8">
        <f t="shared" si="0"/>
        <v>116.35</v>
      </c>
    </row>
    <row r="9" spans="1:9">
      <c r="A9" s="45"/>
      <c r="B9" s="46"/>
      <c r="C9" s="47"/>
      <c r="D9" s="48"/>
      <c r="E9" s="49"/>
      <c r="F9" s="49"/>
      <c r="G9" s="6" t="s">
        <v>62</v>
      </c>
      <c r="H9" s="7">
        <v>111.06</v>
      </c>
      <c r="I9" s="8">
        <f t="shared" si="0"/>
        <v>111.06</v>
      </c>
    </row>
    <row r="10" spans="1:9">
      <c r="A10" s="45"/>
      <c r="B10" s="46"/>
      <c r="C10" s="47"/>
      <c r="D10" s="48"/>
      <c r="E10" s="49"/>
      <c r="F10" s="49"/>
      <c r="G10" s="6" t="s">
        <v>63</v>
      </c>
      <c r="H10" s="7">
        <v>232.7</v>
      </c>
      <c r="I10" s="8">
        <f t="shared" si="0"/>
        <v>232.7</v>
      </c>
    </row>
    <row r="11" spans="1:9">
      <c r="A11" s="45"/>
      <c r="B11" s="46"/>
      <c r="C11" s="47"/>
      <c r="D11" s="48"/>
      <c r="E11" s="49"/>
      <c r="F11" s="49"/>
      <c r="G11" s="6" t="s">
        <v>64</v>
      </c>
      <c r="H11" s="7">
        <v>177.7</v>
      </c>
      <c r="I11" s="8">
        <f t="shared" si="0"/>
        <v>177.7</v>
      </c>
    </row>
    <row r="12" spans="1:9">
      <c r="A12" s="45"/>
      <c r="B12" s="46"/>
      <c r="C12" s="47"/>
      <c r="D12" s="48"/>
      <c r="E12" s="49"/>
      <c r="F12" s="49"/>
      <c r="G12" s="6" t="s">
        <v>65</v>
      </c>
      <c r="H12" s="7">
        <v>126.93</v>
      </c>
      <c r="I12" s="8">
        <f t="shared" si="0"/>
        <v>126.93</v>
      </c>
    </row>
    <row r="13" spans="1:9">
      <c r="A13" s="45"/>
      <c r="B13" s="46"/>
      <c r="C13" s="47"/>
      <c r="D13" s="48"/>
      <c r="E13" s="49"/>
      <c r="F13" s="49"/>
      <c r="G13" s="6" t="s">
        <v>66</v>
      </c>
      <c r="H13" s="7">
        <v>232.7</v>
      </c>
      <c r="I13" s="8">
        <f t="shared" si="0"/>
        <v>232.7</v>
      </c>
    </row>
    <row r="14" spans="1:9">
      <c r="A14" s="45"/>
      <c r="B14" s="46"/>
      <c r="C14" s="47"/>
      <c r="D14" s="48"/>
      <c r="E14" s="49"/>
      <c r="F14" s="49"/>
      <c r="G14" s="6" t="s">
        <v>67</v>
      </c>
      <c r="H14" s="7">
        <v>211.54</v>
      </c>
      <c r="I14" s="8">
        <f t="shared" si="0"/>
        <v>211.54</v>
      </c>
    </row>
    <row r="15" spans="1:9">
      <c r="A15" s="45"/>
      <c r="B15" s="46"/>
      <c r="C15" s="47"/>
      <c r="D15" s="48"/>
      <c r="E15" s="49"/>
      <c r="F15" s="49"/>
      <c r="G15" s="6" t="s">
        <v>55</v>
      </c>
      <c r="H15" s="7">
        <v>273.95</v>
      </c>
      <c r="I15" s="8" t="str">
        <f t="shared" si="0"/>
        <v>Descartado</v>
      </c>
    </row>
    <row r="16" spans="1:9">
      <c r="A16" s="45"/>
      <c r="B16" s="46"/>
      <c r="C16" s="47"/>
      <c r="D16" s="48"/>
      <c r="E16" s="49"/>
      <c r="F16" s="49"/>
      <c r="G16" s="6" t="s">
        <v>56</v>
      </c>
      <c r="H16" s="7">
        <v>259.14</v>
      </c>
      <c r="I16" s="8">
        <f t="shared" si="0"/>
        <v>259.14</v>
      </c>
    </row>
    <row r="17" spans="1:11">
      <c r="A17" s="45"/>
      <c r="B17" s="46"/>
      <c r="C17" s="47"/>
      <c r="D17" s="48"/>
      <c r="E17" s="49"/>
      <c r="F17" s="49"/>
      <c r="G17" s="6" t="s">
        <v>57</v>
      </c>
      <c r="H17" s="7">
        <v>370.2</v>
      </c>
      <c r="I17" s="8" t="str">
        <f t="shared" si="0"/>
        <v>Descartado</v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76.175568811854106</v>
      </c>
      <c r="B20" s="19">
        <f>COUNT(H3:H17)</f>
        <v>15</v>
      </c>
      <c r="C20" s="20">
        <f>IF(B20&lt;2,"N/A",(A20/D20))</f>
        <v>0.41091578817485225</v>
      </c>
      <c r="D20" s="21">
        <f>ROUND(AVERAGE(H3:H17),2)</f>
        <v>185.38</v>
      </c>
      <c r="E20" s="22">
        <f>IFERROR(ROUND(IF(B20&lt;2,"N/A",(IF(C20&lt;=25%,"N/A",AVERAGE(I3:I17)))),2),"N/A")</f>
        <v>164.36</v>
      </c>
      <c r="F20" s="22">
        <f>ROUND(MEDIAN(H3:H17),2)</f>
        <v>158.66</v>
      </c>
      <c r="G20" s="23" t="str">
        <f>INDEX(G3:G17,MATCH(H20,H3:H17,0))</f>
        <v>27.232.288/0001-86 RB COMUNICACAO VISUAL EIRELI</v>
      </c>
      <c r="H20" s="24">
        <f>MIN(H3:H17)</f>
        <v>111.06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158.66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47598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5" sqref="H5: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51</v>
      </c>
      <c r="C3" s="47" t="s">
        <v>49</v>
      </c>
      <c r="D3" s="48">
        <v>350</v>
      </c>
      <c r="E3" s="49">
        <f>IF(C20&lt;=25%,D20,MIN(E20:F20))</f>
        <v>78.55</v>
      </c>
      <c r="F3" s="49">
        <f>MIN(H3:H17)</f>
        <v>47.29</v>
      </c>
      <c r="G3" s="6" t="s">
        <v>53</v>
      </c>
      <c r="H3" s="7">
        <v>47.29</v>
      </c>
      <c r="I3" s="8">
        <f t="shared" ref="I3:I17" si="0">IF(H3="","",(IF($C$20&lt;25%,"N/A",IF(H3&lt;=($D$20+$A$20),H3,"Descartado"))))</f>
        <v>47.29</v>
      </c>
    </row>
    <row r="4" spans="1:9">
      <c r="A4" s="45"/>
      <c r="B4" s="46"/>
      <c r="C4" s="47"/>
      <c r="D4" s="48"/>
      <c r="E4" s="49"/>
      <c r="F4" s="49"/>
      <c r="G4" s="6" t="s">
        <v>54</v>
      </c>
      <c r="H4" s="7">
        <v>47.59</v>
      </c>
      <c r="I4" s="8">
        <f t="shared" si="0"/>
        <v>47.59</v>
      </c>
    </row>
    <row r="5" spans="1:9">
      <c r="A5" s="45"/>
      <c r="B5" s="46"/>
      <c r="C5" s="47"/>
      <c r="D5" s="48"/>
      <c r="E5" s="49"/>
      <c r="F5" s="49"/>
      <c r="G5" s="6" t="s">
        <v>55</v>
      </c>
      <c r="H5" s="7">
        <v>112.71</v>
      </c>
      <c r="I5" s="8">
        <f t="shared" si="0"/>
        <v>112.71</v>
      </c>
    </row>
    <row r="6" spans="1:9">
      <c r="A6" s="45"/>
      <c r="B6" s="46"/>
      <c r="C6" s="47"/>
      <c r="D6" s="48"/>
      <c r="E6" s="49"/>
      <c r="F6" s="49"/>
      <c r="G6" s="6" t="s">
        <v>56</v>
      </c>
      <c r="H6" s="7">
        <v>106.62</v>
      </c>
      <c r="I6" s="8">
        <f t="shared" si="0"/>
        <v>106.62</v>
      </c>
    </row>
    <row r="7" spans="1:9">
      <c r="A7" s="45"/>
      <c r="B7" s="46"/>
      <c r="C7" s="47"/>
      <c r="D7" s="48"/>
      <c r="E7" s="49"/>
      <c r="F7" s="49"/>
      <c r="G7" s="6" t="s">
        <v>57</v>
      </c>
      <c r="H7" s="7">
        <v>152.31</v>
      </c>
      <c r="I7" s="8" t="str">
        <f t="shared" si="0"/>
        <v>Descartado</v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45.39458866428906</v>
      </c>
      <c r="B20" s="19">
        <f>COUNT(H3:H17)</f>
        <v>5</v>
      </c>
      <c r="C20" s="20">
        <f>IF(B20&lt;2,"N/A",(A20/D20))</f>
        <v>0.4865443586740521</v>
      </c>
      <c r="D20" s="21">
        <f>ROUND(AVERAGE(H3:H17),2)</f>
        <v>93.3</v>
      </c>
      <c r="E20" s="22">
        <f>IFERROR(ROUND(IF(B20&lt;2,"N/A",(IF(C20&lt;=25%,"N/A",AVERAGE(I3:I17)))),2),"N/A")</f>
        <v>78.55</v>
      </c>
      <c r="F20" s="22">
        <f>ROUND(MEDIAN(H3:H17),2)</f>
        <v>106.62</v>
      </c>
      <c r="G20" s="23" t="str">
        <f>INDEX(G3:G17,MATCH(H20,H3:H17,0))</f>
        <v>19.008.104/0001-70 DANIEL ROGERIO DA ROCHA</v>
      </c>
      <c r="H20" s="24">
        <f>MIN(H3:H17)</f>
        <v>47.29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78.55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27492.5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52</v>
      </c>
      <c r="C3" s="47" t="s">
        <v>49</v>
      </c>
      <c r="D3" s="48">
        <v>6</v>
      </c>
      <c r="E3" s="49">
        <f>IF(C20&lt;=25%,D20,MIN(E20:F20))</f>
        <v>1963.78</v>
      </c>
      <c r="F3" s="49">
        <f>MIN(H3:H17)</f>
        <v>1182.22</v>
      </c>
      <c r="G3" s="6" t="s">
        <v>53</v>
      </c>
      <c r="H3" s="7">
        <v>1182.22</v>
      </c>
      <c r="I3" s="8">
        <f t="shared" ref="I3:I17" si="0">IF(H3="","",(IF($C$20&lt;25%,"N/A",IF(H3&lt;=($D$20+$A$20),H3,"Descartado"))))</f>
        <v>1182.22</v>
      </c>
    </row>
    <row r="4" spans="1:9">
      <c r="A4" s="45"/>
      <c r="B4" s="46"/>
      <c r="C4" s="47"/>
      <c r="D4" s="48"/>
      <c r="E4" s="49"/>
      <c r="F4" s="49"/>
      <c r="G4" s="6" t="s">
        <v>54</v>
      </c>
      <c r="H4" s="7">
        <v>1189.6500000000001</v>
      </c>
      <c r="I4" s="8">
        <f t="shared" si="0"/>
        <v>1189.6500000000001</v>
      </c>
    </row>
    <row r="5" spans="1:9">
      <c r="A5" s="45"/>
      <c r="B5" s="46"/>
      <c r="C5" s="47"/>
      <c r="D5" s="48"/>
      <c r="E5" s="49"/>
      <c r="F5" s="49"/>
      <c r="G5" s="6" t="s">
        <v>55</v>
      </c>
      <c r="H5" s="7">
        <v>2817.78</v>
      </c>
      <c r="I5" s="8">
        <f t="shared" si="0"/>
        <v>2817.78</v>
      </c>
    </row>
    <row r="6" spans="1:9">
      <c r="A6" s="45"/>
      <c r="B6" s="46"/>
      <c r="C6" s="47"/>
      <c r="D6" s="48"/>
      <c r="E6" s="49"/>
      <c r="F6" s="49"/>
      <c r="G6" s="6" t="s">
        <v>56</v>
      </c>
      <c r="H6" s="7">
        <v>2665.46</v>
      </c>
      <c r="I6" s="8">
        <f t="shared" si="0"/>
        <v>2665.46</v>
      </c>
    </row>
    <row r="7" spans="1:9">
      <c r="A7" s="45"/>
      <c r="B7" s="46"/>
      <c r="C7" s="47"/>
      <c r="D7" s="48"/>
      <c r="E7" s="49"/>
      <c r="F7" s="49"/>
      <c r="G7" s="6" t="s">
        <v>57</v>
      </c>
      <c r="H7" s="7">
        <v>3807.81</v>
      </c>
      <c r="I7" s="8" t="str">
        <f t="shared" si="0"/>
        <v>Descartado</v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1134.9172658965058</v>
      </c>
      <c r="B20" s="19">
        <f>COUNT(H3:H17)</f>
        <v>5</v>
      </c>
      <c r="C20" s="20">
        <f>IF(B20&lt;2,"N/A",(A20/D20))</f>
        <v>0.48655020016312661</v>
      </c>
      <c r="D20" s="21">
        <f>ROUND(AVERAGE(H3:H17),2)</f>
        <v>2332.58</v>
      </c>
      <c r="E20" s="22">
        <f>IFERROR(ROUND(IF(B20&lt;2,"N/A",(IF(C20&lt;=25%,"N/A",AVERAGE(I3:I17)))),2),"N/A")</f>
        <v>1963.78</v>
      </c>
      <c r="F20" s="22">
        <f>ROUND(MEDIAN(H3:H17),2)</f>
        <v>2665.46</v>
      </c>
      <c r="G20" s="23" t="str">
        <f>INDEX(G3:G17,MATCH(H20,H3:H17,0))</f>
        <v>19.008.104/0001-70 DANIEL ROGERIO DA ROCHA</v>
      </c>
      <c r="H20" s="24">
        <f>MIN(H3:H17)</f>
        <v>1182.22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1963.78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11782.68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42</v>
      </c>
      <c r="C3" s="47" t="s">
        <v>41</v>
      </c>
      <c r="D3" s="48">
        <v>30</v>
      </c>
      <c r="E3" s="49">
        <f>IF(C20&lt;=25%,D20,MIN(E20:F20))</f>
        <v>15510.75</v>
      </c>
      <c r="F3" s="49">
        <f>MIN(H3:H17)</f>
        <v>11024.38</v>
      </c>
      <c r="G3" s="6" t="s">
        <v>45</v>
      </c>
      <c r="H3" s="7">
        <v>60000</v>
      </c>
      <c r="I3" s="8" t="str">
        <f t="shared" ref="I3:I17" si="0">IF(H3="","",(IF($C$20&lt;25%,"N/A",IF(H3&lt;=($D$20+$A$20),H3,"Descartado"))))</f>
        <v>Descartado</v>
      </c>
    </row>
    <row r="4" spans="1:9">
      <c r="A4" s="45"/>
      <c r="B4" s="46"/>
      <c r="C4" s="47"/>
      <c r="D4" s="48"/>
      <c r="E4" s="49"/>
      <c r="F4" s="49"/>
      <c r="G4" s="6" t="s">
        <v>46</v>
      </c>
      <c r="H4" s="7">
        <v>19851.88</v>
      </c>
      <c r="I4" s="8">
        <f t="shared" si="0"/>
        <v>19851.88</v>
      </c>
    </row>
    <row r="5" spans="1:9">
      <c r="A5" s="45"/>
      <c r="B5" s="46"/>
      <c r="C5" s="47"/>
      <c r="D5" s="48"/>
      <c r="E5" s="49"/>
      <c r="F5" s="49"/>
      <c r="G5" s="6" t="s">
        <v>47</v>
      </c>
      <c r="H5" s="7">
        <v>11024.38</v>
      </c>
      <c r="I5" s="8">
        <f t="shared" si="0"/>
        <v>11024.38</v>
      </c>
    </row>
    <row r="6" spans="1:9">
      <c r="A6" s="45"/>
      <c r="B6" s="46"/>
      <c r="C6" s="47"/>
      <c r="D6" s="48"/>
      <c r="E6" s="49"/>
      <c r="F6" s="49"/>
      <c r="G6" s="6" t="s">
        <v>48</v>
      </c>
      <c r="H6" s="7">
        <v>15656</v>
      </c>
      <c r="I6" s="8">
        <f t="shared" si="0"/>
        <v>15656</v>
      </c>
    </row>
    <row r="7" spans="1:9">
      <c r="A7" s="45"/>
      <c r="B7" s="46"/>
      <c r="C7" s="47"/>
      <c r="D7" s="48"/>
      <c r="E7" s="49"/>
      <c r="F7" s="49"/>
      <c r="G7" s="6"/>
      <c r="H7" s="7"/>
      <c r="I7" s="8" t="str">
        <f t="shared" si="0"/>
        <v/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22534.890168668819</v>
      </c>
      <c r="B20" s="19">
        <f>COUNT(H3:H17)</f>
        <v>4</v>
      </c>
      <c r="C20" s="20">
        <f>IF(B20&lt;2,"N/A",(A20/D20))</f>
        <v>0.84612439229382186</v>
      </c>
      <c r="D20" s="21">
        <f>ROUND(AVERAGE(H3:H17),2)</f>
        <v>26633.07</v>
      </c>
      <c r="E20" s="22">
        <f>IFERROR(ROUND(IF(B20&lt;2,"N/A",(IF(C20&lt;=25%,"N/A",AVERAGE(I3:I17)))),2),"N/A")</f>
        <v>15510.75</v>
      </c>
      <c r="F20" s="22">
        <f>ROUND(MEDIAN(H3:H17),2)</f>
        <v>17753.939999999999</v>
      </c>
      <c r="G20" s="23" t="str">
        <f>INDEX(G3:G17,MATCH(H20,H3:H17,0))</f>
        <v>LANLINK SERVIÇOS DE INFORMÁTICA S.A.</v>
      </c>
      <c r="H20" s="24">
        <f>MIN(H3:H17)</f>
        <v>11024.38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15510.75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465322.5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43</v>
      </c>
      <c r="C3" s="47" t="s">
        <v>44</v>
      </c>
      <c r="D3" s="48">
        <v>2400</v>
      </c>
      <c r="E3" s="49">
        <f>IF(C20&lt;=25%,D20,MIN(E20:F20))</f>
        <v>70.05</v>
      </c>
      <c r="F3" s="49">
        <f>MIN(H3:H17)</f>
        <v>53.35</v>
      </c>
      <c r="G3" s="6" t="s">
        <v>45</v>
      </c>
      <c r="H3" s="7">
        <v>180</v>
      </c>
      <c r="I3" s="8" t="str">
        <f t="shared" ref="I3:I17" si="0">IF(H3="","",(IF($C$20&lt;25%,"N/A",IF(H3&lt;=($D$20+$A$20),H3,"Descartado"))))</f>
        <v>Descartado</v>
      </c>
    </row>
    <row r="4" spans="1:9">
      <c r="A4" s="45"/>
      <c r="B4" s="46"/>
      <c r="C4" s="47"/>
      <c r="D4" s="48"/>
      <c r="E4" s="49"/>
      <c r="F4" s="49"/>
      <c r="G4" s="6" t="s">
        <v>46</v>
      </c>
      <c r="H4" s="7">
        <v>53.35</v>
      </c>
      <c r="I4" s="8">
        <f t="shared" si="0"/>
        <v>53.35</v>
      </c>
    </row>
    <row r="5" spans="1:9">
      <c r="A5" s="45"/>
      <c r="B5" s="46"/>
      <c r="C5" s="47"/>
      <c r="D5" s="48"/>
      <c r="E5" s="49"/>
      <c r="F5" s="49"/>
      <c r="G5" s="6" t="s">
        <v>47</v>
      </c>
      <c r="H5" s="7">
        <v>101.79</v>
      </c>
      <c r="I5" s="8">
        <f t="shared" si="0"/>
        <v>101.79</v>
      </c>
    </row>
    <row r="6" spans="1:9">
      <c r="A6" s="45"/>
      <c r="B6" s="46"/>
      <c r="C6" s="47"/>
      <c r="D6" s="48"/>
      <c r="E6" s="49"/>
      <c r="F6" s="49"/>
      <c r="G6" s="6" t="s">
        <v>48</v>
      </c>
      <c r="H6" s="7">
        <v>55</v>
      </c>
      <c r="I6" s="8">
        <f t="shared" si="0"/>
        <v>55</v>
      </c>
    </row>
    <row r="7" spans="1:9">
      <c r="A7" s="45"/>
      <c r="B7" s="46"/>
      <c r="C7" s="47"/>
      <c r="D7" s="48"/>
      <c r="E7" s="49"/>
      <c r="F7" s="49"/>
      <c r="G7" s="6"/>
      <c r="H7" s="7"/>
      <c r="I7" s="8" t="str">
        <f t="shared" si="0"/>
        <v/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59.38608619309187</v>
      </c>
      <c r="B20" s="19">
        <f>COUNT(H3:H17)</f>
        <v>4</v>
      </c>
      <c r="C20" s="20">
        <f>IF(B20&lt;2,"N/A",(A20/D20))</f>
        <v>0.60883828371018933</v>
      </c>
      <c r="D20" s="21">
        <f>ROUND(AVERAGE(H3:H17),2)</f>
        <v>97.54</v>
      </c>
      <c r="E20" s="22">
        <f>IFERROR(ROUND(IF(B20&lt;2,"N/A",(IF(C20&lt;=25%,"N/A",AVERAGE(I3:I17)))),2),"N/A")</f>
        <v>70.05</v>
      </c>
      <c r="F20" s="22">
        <f>ROUND(MEDIAN(H3:H17),2)</f>
        <v>78.400000000000006</v>
      </c>
      <c r="G20" s="23" t="str">
        <f>INDEX(G3:G17,MATCH(H20,H3:H17,0))</f>
        <v>STEFANINI CONSULTORIA E ASSESSORIA EM INFORMATICA S.A.</v>
      </c>
      <c r="H20" s="24">
        <f>MIN(H3:H17)</f>
        <v>53.35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70.05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168120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I13"/>
  <sheetViews>
    <sheetView tabSelected="1" view="pageBreakPreview" zoomScaleNormal="100" zoomScaleSheetLayoutView="100" workbookViewId="0">
      <selection activeCell="F13" sqref="F13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8.5703125" style="34" bestFit="1" customWidth="1"/>
    <col min="7" max="13" width="9.140625" style="35"/>
    <col min="14" max="1023" width="9.140625" style="34"/>
    <col min="1024" max="1024" width="11.5703125" customWidth="1"/>
  </cols>
  <sheetData>
    <row r="8" spans="1:6" ht="15" customHeight="1">
      <c r="A8" s="54" t="s">
        <v>30</v>
      </c>
      <c r="B8" s="54"/>
      <c r="C8" s="54"/>
      <c r="D8" s="54"/>
      <c r="E8" s="54"/>
      <c r="F8" s="54"/>
    </row>
    <row r="9" spans="1:6" ht="25.5">
      <c r="A9" s="36" t="s">
        <v>31</v>
      </c>
      <c r="B9" s="36" t="s">
        <v>32</v>
      </c>
      <c r="C9" s="36" t="s">
        <v>33</v>
      </c>
      <c r="D9" s="36" t="s">
        <v>34</v>
      </c>
      <c r="E9" s="36" t="s">
        <v>35</v>
      </c>
      <c r="F9" s="36" t="s">
        <v>36</v>
      </c>
    </row>
    <row r="10" spans="1:6" ht="114.75">
      <c r="A10" s="37">
        <v>1</v>
      </c>
      <c r="B10" s="38" t="str">
        <f>Item1!B3</f>
        <v xml:space="preserve"> 3.1.1. FAIXAS INFORMATIVAS 
• Confeccionadas em lona vinílica, na cor branca; 
•  Texto em cor preta, a ser informado oportunamente; 
• Impressão diretamente na faixa, não devendo se apresentar borrada nem com manchas de impressão;
• Dimensões: 5 metros de comprimento e 70 centímetros de altura;
• Acabamento das faixas reforçado, com suportes de madeira, envoltos em bainhas nas extremidades laterais das faixas;
• Fonte: Arial; altura mínima 12cm. </v>
      </c>
      <c r="C10" s="37" t="str">
        <f>Item1!C3</f>
        <v>unidade</v>
      </c>
      <c r="D10" s="37">
        <f>Item1!D3</f>
        <v>300</v>
      </c>
      <c r="E10" s="39">
        <f>Item1!E3</f>
        <v>158.66</v>
      </c>
      <c r="F10" s="39">
        <f>(ROUND(E10,2)*D10)</f>
        <v>47598</v>
      </c>
    </row>
    <row r="11" spans="1:6" ht="76.5">
      <c r="A11" s="37">
        <v>2</v>
      </c>
      <c r="B11" s="38" t="str">
        <f>Item2!B3</f>
        <v xml:space="preserve"> 3.1.2. BANNER 
• Confeccionados em lona vinílica, na cor branca; 
•  Texto em impressão digital em policromia; 
•  Dimensões 1,60 m de altura X 0,90 metro de largura; acabamento em bastões de madeira, PVC ou alumínio (parte superior e inferior) com ponteiras plásticas; </v>
      </c>
      <c r="C11" s="37" t="str">
        <f>Item2!C3</f>
        <v>unidade</v>
      </c>
      <c r="D11" s="37">
        <f>Item2!D3</f>
        <v>350</v>
      </c>
      <c r="E11" s="39">
        <f>Item2!E3</f>
        <v>78.55</v>
      </c>
      <c r="F11" s="39">
        <f>(ROUND(E11,2)*D11)</f>
        <v>27492.5</v>
      </c>
    </row>
    <row r="12" spans="1:6" ht="76.5">
      <c r="A12" s="37">
        <v>3</v>
      </c>
      <c r="B12" s="38" t="str">
        <f>Item3!B3</f>
        <v xml:space="preserve">3.3.3. BANNER DIPLOMAÇÃO
• Confeccionados em lona vinílica com brilho, alta resistência, colorido; 
• Texto e imagens coloridas impressos em um lado; 
•  Dimensões 3 metros de altura X 12 metros de largura; 
•  Acabamento com ilhoses em volta de todo banner (distância máxima 30cm); </v>
      </c>
      <c r="C12" s="37" t="str">
        <f>Item3!C3</f>
        <v>unidade</v>
      </c>
      <c r="D12" s="37">
        <f>Item3!D3</f>
        <v>6</v>
      </c>
      <c r="E12" s="39">
        <f>Item3!E3</f>
        <v>1963.78</v>
      </c>
      <c r="F12" s="39">
        <f>(ROUND(E12,2)*D12)</f>
        <v>11782.68</v>
      </c>
    </row>
    <row r="13" spans="1:6" ht="15" customHeight="1">
      <c r="A13" s="40"/>
      <c r="B13" s="40"/>
      <c r="C13" s="54" t="s">
        <v>37</v>
      </c>
      <c r="D13" s="54"/>
      <c r="E13" s="54"/>
      <c r="F13" s="41">
        <f>SUM(F10:F12)</f>
        <v>86873.18</v>
      </c>
    </row>
  </sheetData>
  <mergeCells count="2">
    <mergeCell ref="A8:F8"/>
    <mergeCell ref="C13:E13"/>
  </mergeCells>
  <pageMargins left="0.51180555555555496" right="0.51180555555555496" top="0.78749999999999998" bottom="0.78749999999999998" header="0.51180555555555496" footer="0.51180555555555496"/>
  <pageSetup paperSize="9" scale="89" firstPageNumber="0" fitToHeight="0" orientation="landscape" r:id="rId1"/>
  <headerFooter>
    <oddFooter>&amp;L&amp;"-,Negrito"&amp;12Estimativa em 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9"/>
  <sheetViews>
    <sheetView view="pageBreakPreview" zoomScaleNormal="100" workbookViewId="0">
      <selection activeCell="F9" sqref="F9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2" customWidth="1"/>
    <col min="5" max="5" width="13.28515625" style="34" customWidth="1"/>
    <col min="6" max="6" width="17.42578125" style="34" bestFit="1" customWidth="1"/>
    <col min="7" max="14" width="9.140625" style="35"/>
    <col min="15" max="1024" width="9.140625" style="34"/>
  </cols>
  <sheetData>
    <row r="1" spans="1:6" s="35" customFormat="1" ht="15.75" customHeight="1">
      <c r="A1" s="54" t="s">
        <v>38</v>
      </c>
      <c r="B1" s="54"/>
      <c r="C1" s="54"/>
      <c r="D1" s="54"/>
      <c r="E1" s="54"/>
      <c r="F1" s="54"/>
    </row>
    <row r="2" spans="1:6" s="35" customFormat="1" ht="25.5">
      <c r="A2" s="36" t="s">
        <v>31</v>
      </c>
      <c r="B2" s="36" t="s">
        <v>32</v>
      </c>
      <c r="C2" s="36" t="s">
        <v>33</v>
      </c>
      <c r="D2" s="36" t="s">
        <v>34</v>
      </c>
      <c r="E2" s="36" t="s">
        <v>35</v>
      </c>
      <c r="F2" s="36" t="s">
        <v>36</v>
      </c>
    </row>
    <row r="3" spans="1:6" s="35" customFormat="1" ht="17.25">
      <c r="A3" s="43" t="s">
        <v>39</v>
      </c>
      <c r="B3" s="58" t="str">
        <f>Item1!G20</f>
        <v>27.232.288/0001-86 RB COMUNICACAO VISUAL EIRELI</v>
      </c>
      <c r="C3" s="58"/>
      <c r="D3" s="58"/>
      <c r="E3" s="58"/>
      <c r="F3" s="58"/>
    </row>
    <row r="4" spans="1:6" s="35" customFormat="1" ht="114.75">
      <c r="A4" s="37">
        <v>1</v>
      </c>
      <c r="B4" s="38" t="str">
        <f>Item1!B3</f>
        <v xml:space="preserve"> 3.1.1. FAIXAS INFORMATIVAS 
• Confeccionadas em lona vinílica, na cor branca; 
•  Texto em cor preta, a ser informado oportunamente; 
• Impressão diretamente na faixa, não devendo se apresentar borrada nem com manchas de impressão;
• Dimensões: 5 metros de comprimento e 70 centímetros de altura;
• Acabamento das faixas reforçado, com suportes de madeira, envoltos em bainhas nas extremidades laterais das faixas;
• Fonte: Arial; altura mínima 12cm. </v>
      </c>
      <c r="C4" s="37" t="str">
        <f>Item1!C3</f>
        <v>unidade</v>
      </c>
      <c r="D4" s="37">
        <f>Item1!D3</f>
        <v>300</v>
      </c>
      <c r="E4" s="39">
        <f>Item1!F3</f>
        <v>111.06</v>
      </c>
      <c r="F4" s="39">
        <f>(ROUND(E4,2)*D4)</f>
        <v>33318</v>
      </c>
    </row>
    <row r="5" spans="1:6" s="35" customFormat="1" ht="17.25">
      <c r="A5" s="43" t="s">
        <v>39</v>
      </c>
      <c r="B5" s="58" t="str">
        <f>Item2!G20</f>
        <v>19.008.104/0001-70 DANIEL ROGERIO DA ROCHA</v>
      </c>
      <c r="C5" s="58"/>
      <c r="D5" s="58"/>
      <c r="E5" s="58"/>
      <c r="F5" s="58"/>
    </row>
    <row r="6" spans="1:6" ht="76.5">
      <c r="A6" s="37">
        <v>2</v>
      </c>
      <c r="B6" s="38" t="str">
        <f>Item2!B3</f>
        <v xml:space="preserve"> 3.1.2. BANNER 
• Confeccionados em lona vinílica, na cor branca; 
•  Texto em impressão digital em policromia; 
•  Dimensões 1,60 m de altura X 0,90 metro de largura; acabamento em bastões de madeira, PVC ou alumínio (parte superior e inferior) com ponteiras plásticas; </v>
      </c>
      <c r="C6" s="37" t="str">
        <f>Item2!C3</f>
        <v>unidade</v>
      </c>
      <c r="D6" s="37">
        <f>Item2!D3</f>
        <v>350</v>
      </c>
      <c r="E6" s="39">
        <f>Item2!F3</f>
        <v>47.29</v>
      </c>
      <c r="F6" s="39">
        <f>(ROUND(E6,2)*D6)</f>
        <v>16551.5</v>
      </c>
    </row>
    <row r="7" spans="1:6" ht="17.25">
      <c r="A7" s="43" t="s">
        <v>39</v>
      </c>
      <c r="B7" s="58" t="str">
        <f>Item3!G20</f>
        <v>19.008.104/0001-70 DANIEL ROGERIO DA ROCHA</v>
      </c>
      <c r="C7" s="58"/>
      <c r="D7" s="58"/>
      <c r="E7" s="58"/>
      <c r="F7" s="58"/>
    </row>
    <row r="8" spans="1:6" ht="76.5">
      <c r="A8" s="37">
        <v>3</v>
      </c>
      <c r="B8" s="38" t="str">
        <f>Item3!B3</f>
        <v xml:space="preserve">3.3.3. BANNER DIPLOMAÇÃO
• Confeccionados em lona vinílica com brilho, alta resistência, colorido; 
• Texto e imagens coloridas impressos em um lado; 
•  Dimensões 3 metros de altura X 12 metros de largura; 
•  Acabamento com ilhoses em volta de todo banner (distância máxima 30cm); </v>
      </c>
      <c r="C8" s="37" t="str">
        <f>Item3!C3</f>
        <v>unidade</v>
      </c>
      <c r="D8" s="37">
        <f>Item3!D3</f>
        <v>6</v>
      </c>
      <c r="E8" s="39">
        <f>Item3!F3</f>
        <v>1182.22</v>
      </c>
      <c r="F8" s="39">
        <f>(ROUND(E8,2)*D8)</f>
        <v>7093.32</v>
      </c>
    </row>
    <row r="9" spans="1:6" ht="35.25" customHeight="1">
      <c r="A9" s="40"/>
      <c r="B9" s="40"/>
      <c r="C9" s="55" t="s">
        <v>40</v>
      </c>
      <c r="D9" s="56"/>
      <c r="E9" s="57"/>
      <c r="F9" s="41">
        <f>SUM(F4:F8)</f>
        <v>56962.82</v>
      </c>
    </row>
  </sheetData>
  <mergeCells count="5">
    <mergeCell ref="C9:E9"/>
    <mergeCell ref="A1:F1"/>
    <mergeCell ref="B3:F3"/>
    <mergeCell ref="B5:F5"/>
    <mergeCell ref="B7:F7"/>
  </mergeCells>
  <pageMargins left="0.51180555555555496" right="0.51180555555555496" top="0.78749999999999998" bottom="0.78749999999999998" header="0.51180555555555496" footer="0.51180555555555496"/>
  <pageSetup paperSize="9" scale="9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Item1</vt:lpstr>
      <vt:lpstr>Item2</vt:lpstr>
      <vt:lpstr>Item3</vt:lpstr>
      <vt:lpstr>Item4</vt:lpstr>
      <vt:lpstr>Item5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1</cp:revision>
  <cp:lastPrinted>2021-12-07T18:27:02Z</cp:lastPrinted>
  <dcterms:created xsi:type="dcterms:W3CDTF">2019-01-16T20:04:04Z</dcterms:created>
  <dcterms:modified xsi:type="dcterms:W3CDTF">2022-04-23T18:42:17Z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